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niac\Desktop\"/>
    </mc:Choice>
  </mc:AlternateContent>
  <workbookProtection workbookAlgorithmName="SHA-512" workbookHashValue="u0yAVVULO56MGKBlQV48+SvscN7YMP2T3mV30Z+RWLpG9fFkZfjkqlZDVmhfYN6Yek8bUgE1BJxj1VJKDfOxmg==" workbookSaltValue="JEs91ovLw4yBSDvK3x93hg==" workbookSpinCount="100000" lockStructure="1"/>
  <bookViews>
    <workbookView xWindow="0" yWindow="0" windowWidth="20640" windowHeight="7920"/>
  </bookViews>
  <sheets>
    <sheet name="ضریب زلزله و توان ارتفاع سازه" sheetId="1" r:id="rId1"/>
    <sheet name="راهنما و معرفی" sheetId="2" r:id="rId2"/>
  </sheets>
  <definedNames>
    <definedName name="سیستم_دوگانه_یا_ترکیبی">'ضریب زلزله و توان ارتفاع سازه'!$B$49:$B$56</definedName>
    <definedName name="سیستم_دیوارهای_های_باربر">'ضریب زلزله و توان ارتفاع سازه'!$B$25:$B$31</definedName>
    <definedName name="سیستم_قاب_خمشی">'ضریب زلزله و توان ارتفاع سازه'!$B$42:$B$47</definedName>
    <definedName name="سیستم_قاب_ساختمانی">'ضریب زلزله و توان ارتفاع سازه'!$B$33:$B$40</definedName>
    <definedName name="سیستم_کنسولی">'ضریب زلزله و توان ارتفاع سازه'!$B$58:$B$59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H7" i="1" s="1"/>
  <c r="E5" i="1"/>
  <c r="D5" i="1"/>
  <c r="C5" i="1"/>
  <c r="B76" i="1" l="1"/>
  <c r="B13" i="1" s="1"/>
  <c r="H12" i="1"/>
  <c r="H8" i="1"/>
  <c r="H14" i="1" l="1"/>
  <c r="B77" i="1" l="1"/>
  <c r="C7" i="1" l="1"/>
  <c r="C8" i="1"/>
  <c r="H6" i="1" l="1"/>
  <c r="H5" i="1"/>
  <c r="H4" i="1"/>
  <c r="H9" i="1" s="1"/>
  <c r="H3" i="1"/>
  <c r="H10" i="1" l="1"/>
  <c r="H11" i="1" s="1"/>
  <c r="H13" i="1" s="1"/>
</calcChain>
</file>

<file path=xl/sharedStrings.xml><?xml version="1.0" encoding="utf-8"?>
<sst xmlns="http://schemas.openxmlformats.org/spreadsheetml/2006/main" count="108" uniqueCount="98">
  <si>
    <t>میلاد سام دلیری : 09114596477</t>
  </si>
  <si>
    <t>محاسبه ضریب زلزله(C) وتوان ارتفاع سازه (K)</t>
  </si>
  <si>
    <t>ارتفاع سازه از تراز پایه(متر)</t>
  </si>
  <si>
    <t>T0=</t>
  </si>
  <si>
    <t>زمان تناوب تحلیلی(ثانیه)</t>
  </si>
  <si>
    <t>TS=</t>
  </si>
  <si>
    <t>نوع زمین</t>
  </si>
  <si>
    <t>S0=</t>
  </si>
  <si>
    <t>میانقاب</t>
  </si>
  <si>
    <t>سازه میانقاب ندارد.</t>
  </si>
  <si>
    <t>S=</t>
  </si>
  <si>
    <t>نسبت شتاب مبنای طرح(A)</t>
  </si>
  <si>
    <t>T=MIN(1.25Tتجربی,Tتحلیلی)</t>
  </si>
  <si>
    <t>ضریب اهمیت ساختمان(I)</t>
  </si>
  <si>
    <t>ساختمان های با اهمیت متوسط</t>
  </si>
  <si>
    <t>N=</t>
  </si>
  <si>
    <t>B1=</t>
  </si>
  <si>
    <t>B=B1 N</t>
  </si>
  <si>
    <t>سیستم سازه</t>
  </si>
  <si>
    <t>سیستم مقاوم در برابر نیروهای جانبی</t>
  </si>
  <si>
    <t>C=</t>
  </si>
  <si>
    <t>سیستم_دیوارهای_های_باربر</t>
  </si>
  <si>
    <t>دیوارهای متشکل از قاب های سبک فولادی سرد نورد و مهارهای تسمه ای فولادی</t>
  </si>
  <si>
    <t>K=0.5T+0.75</t>
  </si>
  <si>
    <t>ورودی</t>
  </si>
  <si>
    <t>خروجی</t>
  </si>
  <si>
    <t>سیستم_قاب_ساختمانی</t>
  </si>
  <si>
    <t>سیستم_قاب_خمشی</t>
  </si>
  <si>
    <t>سیستم_دوگانه_یا_ترکیبی</t>
  </si>
  <si>
    <t>سیستم_کنسولی</t>
  </si>
  <si>
    <t>دیوارهای برشی بتن آرمه ویژه</t>
  </si>
  <si>
    <t>دیوارهای برشی بتن آرمه متوسط</t>
  </si>
  <si>
    <t>دیوارهای برشی بتن آرمه معمولی</t>
  </si>
  <si>
    <t>دیوارهای برشی با مصالح بنایی مسلح</t>
  </si>
  <si>
    <t>دیوارهای متشکل از قاب های سبک فولادی سرد نورد و صفحات پوشش فولادی</t>
  </si>
  <si>
    <t>دیوارهای بتن پاششی سه بعدی</t>
  </si>
  <si>
    <t>دیوارهای برشی بتن آرمه ویژه(قاب ساختمانی)</t>
  </si>
  <si>
    <t>دیوارهای برشی بتن آرمه متوسط(قاب ساختمانی)</t>
  </si>
  <si>
    <t>دیوارهای برشی بتن آرمه معمولی(قاب ساختمانی)</t>
  </si>
  <si>
    <t>دیوارهای برشی با مصالح بنایی مسلح(قاب ساختمانی)</t>
  </si>
  <si>
    <t>مهاربندی واگرای ویژه فولادی</t>
  </si>
  <si>
    <t>مهاربندی کمانش تاب</t>
  </si>
  <si>
    <t>مهاربندی همگرای معمولی فولادی</t>
  </si>
  <si>
    <t>مهاربندی همگرای ویژه فولادی</t>
  </si>
  <si>
    <t>قاب خمشی بتن آرمه ویژه</t>
  </si>
  <si>
    <t>قاب خمشی بتن آرمه متوسط</t>
  </si>
  <si>
    <t>قاب خمشی بتن آرمه معمولی</t>
  </si>
  <si>
    <t>قاب خمشی فولادی ویژه</t>
  </si>
  <si>
    <t>قاب خمشی فولادی متوسط</t>
  </si>
  <si>
    <t>قاب خمشی فولادی معمولی</t>
  </si>
  <si>
    <t>قاب خمشی ویژه(فولادی یا بتنی)+دیوارهای برشی بتن آرمه ویژه</t>
  </si>
  <si>
    <t>قاب خمشی بتن آرمه متوسط+دیوارهای برشی بتن آرمه ویژه</t>
  </si>
  <si>
    <t>قاب خمشی بتن آرمه متوسط+دیوارهای برشی بتن آرمه متوسط</t>
  </si>
  <si>
    <t>قاب خمشی فولادی متوسط+دیوارهای برشی بتن آرمه متوسط</t>
  </si>
  <si>
    <t>قاب خمشی فولادی ویژه+مهاربندی واگرای ویژه فولادی</t>
  </si>
  <si>
    <t>قاب خمشی فولادی متوسط+مهاربندی واگرای ویژه فولادی</t>
  </si>
  <si>
    <t>قاب خمشی فولادی ویژه+مهاربندی همگرای ویژه فولادی</t>
  </si>
  <si>
    <t>قاب خمشی فولادی متوسط+مهاربندی همگرای ویژه فولادی</t>
  </si>
  <si>
    <t>ساختمان های با اهمیت خیلی زیاد</t>
  </si>
  <si>
    <t>ساختمان های با اهمیت زیاد</t>
  </si>
  <si>
    <t>ساختمان های با اهمیت کم</t>
  </si>
  <si>
    <t>تیپ</t>
  </si>
  <si>
    <t>تیپ 1</t>
  </si>
  <si>
    <t>تیپ 2</t>
  </si>
  <si>
    <t>تیپ 3</t>
  </si>
  <si>
    <t>تیپ 4</t>
  </si>
  <si>
    <t>سازه میانقاب دارد.</t>
  </si>
  <si>
    <t>-</t>
  </si>
  <si>
    <t>این مجموعه توسط میلاد سام دلیری تهیه شده است. شماره تماس: 09114596477</t>
  </si>
  <si>
    <t>نکته 1:این مجموعه طبق آیین نامه طراحی ساختمان ها در برابر زلزله (استاندارد 2800) ویرایش 4 می باشد.</t>
  </si>
  <si>
    <t>نکته 3: در استفاده از این مجموعه در قسمت ورودی فقط سلول هایی که به رنگ سبز کم رنگ هستند پر می کنیم.</t>
  </si>
  <si>
    <t xml:space="preserve"> برای سازه زمان تناب اصلی نوسان مشخصی در آیین نامه موجود نیست.</t>
  </si>
  <si>
    <t>توضیحات مهم</t>
  </si>
  <si>
    <t xml:space="preserve"> طبق بند 3-3-5-3 آیین نامه در مناطق با خطر نسبی خیلی زیاد برای ساختمان های با اهمیت &lt;&lt;خیلی زیاد&gt;&gt; فقط باید از سیستم هایی که عنوان &lt;&lt;ویژه&gt;&gt; دارند،استفاده شود.</t>
  </si>
  <si>
    <t xml:space="preserve"> طبق بند 3-3-5-4 آیین نامه در ساختمان های با بیشتر از 15 طبقه و یا بلند تر از 50 متر ، استفاده از سیستم قاب خمشی ویژه و یا سیستم دوگانه الزامی است.</t>
  </si>
  <si>
    <t>T تجربی =</t>
  </si>
  <si>
    <t xml:space="preserve"> Drift(∆eu/h) مجاز=</t>
  </si>
  <si>
    <t>Ωo</t>
  </si>
  <si>
    <t>ارتفاع سازه غیر قابل قبول می باشد.</t>
  </si>
  <si>
    <t>طبق جدول 3-4 آیین نامه ارتفاع سازه از حداکثر ارتفاع مجاز ساختمان بیشتر می باشد.</t>
  </si>
  <si>
    <t>طبق یادداشت 1 مربوط به جدول 3-4 آیین نامه ارتفاع حداکثر سیستم &lt;&lt;قاب خمشی معمولی&gt;&gt; برای ساختمان های &lt;&lt;با اهمیت متوسط&gt;&gt; در مناطق لزه خیزی 3و4 به 15 متر محدود می گردد.</t>
  </si>
  <si>
    <t>سازه های فولادی ویژه</t>
  </si>
  <si>
    <t>سازه های بتن آرمه ویژه</t>
  </si>
  <si>
    <t>ضریب رفتار سازه Ru و حداکثر ارتفاع مجاز ساختمان Hm</t>
  </si>
  <si>
    <t>نکته 4: از مهندسان محترم که اشکالات این مجموعه را گوشزد می فرمایند تا در ویرایش های بعدی تصحیح گرددو یا پیشنهاداتی را برای ارتقاء آن ارائه می نمایند پیشاپیش تقدیر و تشکر بعمل می آید.راههای ارتباطی:</t>
  </si>
  <si>
    <t>موبایل : 09114596477</t>
  </si>
  <si>
    <t>تلگرام : sammilad@</t>
  </si>
  <si>
    <t>نکته 2: در محاسبه مقادیر ضریب رفتار ساختمان ،Ru، و حداکثر ارتفاع مجاز ساختمان ،Hm،کل سیستم های سازه و کل سیستم های مقاوم در برابر نیرو های جانبی مطابق جدول 3-4 استاندارد 2800 در این مجموعه لحاظ شده است.تا نیاز مجدد روجوع به آیین نامه و استخراج ضریب رفتار ساختمان نباشد.</t>
  </si>
  <si>
    <t>پهنه با خطر نسبی خیلی زیاد(منطقه لرزه خیزی 1)</t>
  </si>
  <si>
    <t>طبق یادداشت 1 مربوط به جدول 3-4 آیین نامه استفاده از سیستم &lt;&lt;قاب خمشی معمولی&gt;&gt; برای ساختمان های &lt;&lt;با اهمیت خیلی زیاد و زیاد &gt;&gt; در تمام مناطق لرزه خیزی مجاز نیست.</t>
  </si>
  <si>
    <t>پهنه با خطر نسبی زیاد(منطقه لرزه خیزی 2)</t>
  </si>
  <si>
    <t>پهنه با خطر نسبی متوسط(منطقه لرزه خیزی 3)</t>
  </si>
  <si>
    <t>پهنه با خطر نسبی کم(منطقه لرزه خیزی 4)</t>
  </si>
  <si>
    <t>طبق یادداشت 1 مربوط به جدول 3-4 آیین نامه استفاده از سیستم &lt;&lt;قاب خمشی معمولی&gt;&gt; برای ساختمان های &lt;&lt;با اهمیت متوسط &gt;&gt; در مناطق لرزه خیزی 1و2 مجاز نیست.</t>
  </si>
  <si>
    <t>Ru</t>
  </si>
  <si>
    <t>Cd</t>
  </si>
  <si>
    <t>Hm</t>
  </si>
  <si>
    <t>&lt;Hm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</si>
</sst>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B Majid Shadow"/>
      <charset val="178"/>
    </font>
    <font>
      <sz val="11"/>
      <color theme="1"/>
      <name val="B Majid Shadow"/>
      <charset val="178"/>
    </font>
    <font>
      <sz val="12"/>
      <color theme="1"/>
      <name val="B Nazanin"/>
      <charset val="178"/>
    </font>
    <font>
      <sz val="12"/>
      <name val="B Nazanin"/>
      <charset val="178"/>
    </font>
    <font>
      <sz val="16"/>
      <color theme="1"/>
      <name val="B Nazanin"/>
      <charset val="178"/>
    </font>
    <font>
      <sz val="12"/>
      <color rgb="FFE5090E"/>
      <name val="B Nazanin"/>
      <charset val="178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4" fillId="4" borderId="23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/>
      <protection locked="0"/>
    </xf>
    <xf numFmtId="0" fontId="0" fillId="0" borderId="0" xfId="0" applyFont="1" applyProtection="1"/>
    <xf numFmtId="0" fontId="4" fillId="0" borderId="0" xfId="0" applyFont="1" applyProtection="1"/>
    <xf numFmtId="0" fontId="1" fillId="5" borderId="25" xfId="0" applyFont="1" applyFill="1" applyBorder="1" applyProtection="1"/>
    <xf numFmtId="0" fontId="4" fillId="5" borderId="26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1" fillId="5" borderId="23" xfId="0" applyFont="1" applyFill="1" applyBorder="1" applyProtection="1"/>
    <xf numFmtId="0" fontId="4" fillId="5" borderId="24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0" xfId="0" applyNumberFormat="1" applyFont="1" applyProtection="1"/>
    <xf numFmtId="0" fontId="4" fillId="0" borderId="30" xfId="0" applyFont="1" applyBorder="1" applyProtection="1"/>
    <xf numFmtId="0" fontId="4" fillId="0" borderId="0" xfId="0" applyFont="1" applyBorder="1" applyProtection="1"/>
    <xf numFmtId="164" fontId="4" fillId="5" borderId="24" xfId="0" applyNumberFormat="1" applyFont="1" applyFill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" fillId="5" borderId="27" xfId="0" applyFont="1" applyFill="1" applyBorder="1" applyProtection="1"/>
    <xf numFmtId="164" fontId="4" fillId="5" borderId="28" xfId="0" applyNumberFormat="1" applyFont="1" applyFill="1" applyBorder="1" applyAlignment="1" applyProtection="1">
      <alignment horizontal="center" vertical="center"/>
    </xf>
    <xf numFmtId="0" fontId="4" fillId="3" borderId="29" xfId="0" applyFont="1" applyFill="1" applyBorder="1" applyAlignment="1" applyProtection="1">
      <alignment horizontal="left" vertical="center"/>
    </xf>
    <xf numFmtId="0" fontId="1" fillId="6" borderId="6" xfId="0" applyFont="1" applyFill="1" applyBorder="1" applyProtection="1"/>
    <xf numFmtId="164" fontId="4" fillId="6" borderId="6" xfId="0" applyNumberFormat="1" applyFont="1" applyFill="1" applyBorder="1" applyAlignment="1" applyProtection="1">
      <alignment horizontal="center"/>
    </xf>
    <xf numFmtId="0" fontId="1" fillId="6" borderId="31" xfId="0" applyFont="1" applyFill="1" applyBorder="1" applyProtection="1"/>
    <xf numFmtId="164" fontId="4" fillId="6" borderId="31" xfId="0" applyNumberFormat="1" applyFont="1" applyFill="1" applyBorder="1" applyAlignment="1" applyProtection="1">
      <alignment horizontal="center"/>
    </xf>
    <xf numFmtId="0" fontId="1" fillId="6" borderId="21" xfId="0" applyFont="1" applyFill="1" applyBorder="1" applyProtection="1"/>
    <xf numFmtId="0" fontId="4" fillId="0" borderId="0" xfId="0" applyFont="1" applyAlignment="1" applyProtection="1">
      <alignment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30" xfId="0" applyFont="1" applyFill="1" applyBorder="1" applyAlignment="1" applyProtection="1">
      <alignment horizontal="center" vertical="center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7" fillId="7" borderId="22" xfId="0" applyFont="1" applyFill="1" applyBorder="1" applyAlignment="1" applyProtection="1">
      <alignment horizontal="center" vertical="center" wrapText="1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20" xfId="0" applyFont="1" applyFill="1" applyBorder="1" applyAlignment="1" applyProtection="1">
      <alignment horizontal="center" vertical="center" wrapText="1"/>
    </xf>
    <xf numFmtId="0" fontId="7" fillId="7" borderId="17" xfId="0" applyFont="1" applyFill="1" applyBorder="1" applyAlignment="1" applyProtection="1">
      <alignment horizontal="center" vertical="center" wrapText="1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9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 vertical="center"/>
    </xf>
    <xf numFmtId="0" fontId="4" fillId="3" borderId="8" xfId="0" applyFont="1" applyFill="1" applyBorder="1" applyAlignment="1">
      <alignment horizontal="right" vertical="center"/>
    </xf>
    <xf numFmtId="0" fontId="4" fillId="3" borderId="14" xfId="0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4" fillId="3" borderId="16" xfId="0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6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090E"/>
      <color rgb="FFF84A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77"/>
  <sheetViews>
    <sheetView showGridLines="0" showRowColHeaders="0" tabSelected="1" zoomScaleNormal="100" workbookViewId="0">
      <selection activeCell="A5" sqref="A5"/>
    </sheetView>
  </sheetViews>
  <sheetFormatPr defaultColWidth="0" defaultRowHeight="18.75" zeroHeight="1" x14ac:dyDescent="0.45"/>
  <cols>
    <col min="1" max="1" width="23.140625" style="7" customWidth="1"/>
    <col min="2" max="2" width="63.5703125" style="7" customWidth="1"/>
    <col min="3" max="3" width="7.5703125" style="7" customWidth="1"/>
    <col min="4" max="4" width="6.42578125" style="7" customWidth="1"/>
    <col min="5" max="5" width="6.7109375" style="7" customWidth="1"/>
    <col min="6" max="6" width="7.42578125" style="7" customWidth="1"/>
    <col min="7" max="7" width="25.42578125" style="7" customWidth="1"/>
    <col min="8" max="8" width="16" style="7" customWidth="1"/>
    <col min="9" max="9" width="8.140625" style="7" bestFit="1" customWidth="1"/>
    <col min="10" max="10" width="8.140625" style="7" hidden="1" customWidth="1"/>
    <col min="11" max="11" width="10.7109375" style="7" hidden="1" customWidth="1"/>
    <col min="12" max="12" width="13" style="7" hidden="1" customWidth="1"/>
    <col min="13" max="17" width="9.140625" style="7" hidden="1" customWidth="1"/>
    <col min="18" max="18" width="11.5703125" style="7" hidden="1" customWidth="1"/>
    <col min="19" max="16384" width="9.140625" style="7" hidden="1"/>
  </cols>
  <sheetData>
    <row r="1" spans="1:10" s="6" customFormat="1" ht="36" customHeight="1" x14ac:dyDescent="0.25">
      <c r="A1" s="33" t="s">
        <v>0</v>
      </c>
      <c r="B1" s="34"/>
      <c r="C1" s="34"/>
      <c r="D1" s="34"/>
      <c r="E1" s="34"/>
      <c r="F1" s="34"/>
      <c r="G1" s="34"/>
      <c r="H1" s="35"/>
    </row>
    <row r="2" spans="1:10" ht="19.5" thickBot="1" x14ac:dyDescent="0.5">
      <c r="A2" s="36" t="s">
        <v>1</v>
      </c>
      <c r="B2" s="37"/>
      <c r="C2" s="37"/>
      <c r="D2" s="37"/>
      <c r="E2" s="37"/>
      <c r="F2" s="37"/>
      <c r="G2" s="37"/>
      <c r="H2" s="38"/>
    </row>
    <row r="3" spans="1:10" x14ac:dyDescent="0.45">
      <c r="A3" s="45" t="s">
        <v>83</v>
      </c>
      <c r="B3" s="46"/>
      <c r="C3" s="46"/>
      <c r="D3" s="46"/>
      <c r="E3" s="46"/>
      <c r="F3" s="46"/>
      <c r="G3" s="8" t="s">
        <v>3</v>
      </c>
      <c r="H3" s="9">
        <f>IF(B9="تیپ 1",0.1,IF(B9="تیپ 2",0.1,IF(B9="تیپ 3",0.15,IF(B9="تیپ 4",0.15,"error"))))</f>
        <v>0.15</v>
      </c>
    </row>
    <row r="4" spans="1:10" x14ac:dyDescent="0.45">
      <c r="A4" s="10" t="s">
        <v>18</v>
      </c>
      <c r="B4" s="11" t="s">
        <v>19</v>
      </c>
      <c r="C4" s="12" t="s">
        <v>94</v>
      </c>
      <c r="D4" s="11" t="s">
        <v>77</v>
      </c>
      <c r="E4" s="11" t="s">
        <v>95</v>
      </c>
      <c r="F4" s="12" t="s">
        <v>96</v>
      </c>
      <c r="G4" s="13" t="s">
        <v>5</v>
      </c>
      <c r="H4" s="14">
        <f>IF(B9="تیپ 1",0.4,IF(B9="تیپ 2",0.5,IF(B9="تیپ 3",0.7,IF(B9="تیپ 4",1,"error"))))</f>
        <v>0.7</v>
      </c>
    </row>
    <row r="5" spans="1:10" x14ac:dyDescent="0.45">
      <c r="A5" s="2" t="s">
        <v>27</v>
      </c>
      <c r="B5" s="3" t="s">
        <v>45</v>
      </c>
      <c r="C5" s="15">
        <f>VLOOKUP($B$5,$B$25:$F$59,2,0)</f>
        <v>5</v>
      </c>
      <c r="D5" s="16">
        <f>VLOOKUP($B$5,$B$25:$F$59,3,0)</f>
        <v>3</v>
      </c>
      <c r="E5" s="17">
        <f>VLOOKUP($B$5,$B$25:$F$59,4,0)</f>
        <v>4.5</v>
      </c>
      <c r="F5" s="15">
        <f>IF(AND(OR(B8=G28,B8=G29),OR(B5=B27,B5=B35,B5=B44,B5=B47),B7=G33),15,VLOOKUP($B$5,$B$25:$F$59,5,0))</f>
        <v>35</v>
      </c>
      <c r="G5" s="13" t="s">
        <v>7</v>
      </c>
      <c r="H5" s="14">
        <f>IF(B9="تیپ 1",1,IF(B9="تیپ 2",1,IF(B9="تیپ 3",1.1,IF(AND(B9="تیپ 4",C8&lt;0.3),1.3,IF(AND(B9="تیپ 4",C8&gt;0.25),1.1,"error")))))</f>
        <v>1.1000000000000001</v>
      </c>
      <c r="I5" s="18"/>
      <c r="J5" s="18"/>
    </row>
    <row r="6" spans="1:10" x14ac:dyDescent="0.45">
      <c r="G6" s="13" t="s">
        <v>10</v>
      </c>
      <c r="H6" s="14">
        <f>IF(B9="تیپ 1",1.5,IF(B9="تیپ 2",1.5,IF(B9="تیپ 3",1.75,IF(AND(B9="تیپ 4",C8&lt;0.3),2.25,IF(AND(B9="تیپ 4",C8&gt;0.25),1.75,"error")))))</f>
        <v>1.75</v>
      </c>
      <c r="I6" s="18"/>
      <c r="J6" s="18"/>
    </row>
    <row r="7" spans="1:10" x14ac:dyDescent="0.45">
      <c r="A7" s="10" t="s">
        <v>13</v>
      </c>
      <c r="B7" s="3" t="s">
        <v>14</v>
      </c>
      <c r="C7" s="15">
        <f>VLOOKUP(B7,G31:H34,2,0)</f>
        <v>1</v>
      </c>
      <c r="D7" s="19"/>
      <c r="E7" s="20"/>
      <c r="F7" s="20"/>
      <c r="G7" s="13" t="s">
        <v>75</v>
      </c>
      <c r="H7" s="21">
        <f>IF(B12&lt;0,"height error",IF(AND(F5=F35,B7=G34,B12&gt;50),"height error",IF(AND(B8=G26,B7=G31,OR(B26=B5,B27=B5,B28=B5,B29=B5,B30=B5,B31=B5,B34=B5,B35=B5,B36=B5,B38=B5,B39=B5,B43=B5,B44=B5,B46=B5,B47=B5,B51=B5,B52=B5)),"not allowed",IF(AND(OR(B7=G31,B7=G32),F5=F27),"not allowed",IF(AND(OR(B8=G26,B8=G27),F5=F27,B7=G33),"not allowed",IF(AND(OR(B8=G28,B8=G29),OR(B5=B27,B5=B35,B5=B44,B5=B47),B7=G33,B12&gt;15),"height error",IF(B12&gt;F5,"height error",IF(B5=B58,0.05*B12^0.75,IF(B5=B59,0.05*B12^0.9,IF(AND(OR(B5=B42,B5=B43,B5=B44),B10=G44),0.05*B12^0.9,IF(AND(OR(B5=B45,B5=B46,B5=B47),B10=G44),0.08*B12^0.75,IF(AND(OR(B5=B42,B5=B43,B5=B44),B10=G43),0.8*0.05*B12^0.9,IF(AND(OR(B5=B45,B5=B46,B5=B47),B10=G43),0.8*0.08*B12^0.75,IF(AND(OR(B5=B37),B10=G44),0.08*B12^0.75,IF(AND(OR(B5=B37),B10=G43),0.8*0.08*B12^0.75,0.05*B12^0.75)))))))))))))))</f>
        <v>0.39716411736214091</v>
      </c>
      <c r="I7" s="18"/>
      <c r="J7" s="18"/>
    </row>
    <row r="8" spans="1:10" x14ac:dyDescent="0.45">
      <c r="A8" s="10" t="s">
        <v>11</v>
      </c>
      <c r="B8" s="3" t="s">
        <v>90</v>
      </c>
      <c r="C8" s="15">
        <f>VLOOKUP(B8,G26:H29,2,0)</f>
        <v>0.3</v>
      </c>
      <c r="D8" s="22"/>
      <c r="E8" s="23"/>
      <c r="F8" s="23"/>
      <c r="G8" s="13" t="s">
        <v>12</v>
      </c>
      <c r="H8" s="21">
        <f>IF(B12&lt;0,"height error",IF(AND(F5=F35,B7=G34,B12&gt;50),"height error",IF(AND(B8=G26,B7=G31,OR(B26=B5,B27=B5,B28=B5,B29=B5,B30=B5,B31=B5,B34=B5,B35=B5,B36=B5,B38=B5,B39=B5,B43=B5,B44=B5,B46=B5,B47=B5,B51=B5,B52=B5)),"not allowed",IF(AND(OR(B7=G31,B7=G32),F5=F27),"not allowed",IF(AND(OR(B8=G26,B8=G27),F5=F27,B7=G33),"not allowed",IF(AND(OR(B8=G28,B8=G29),OR(B5=B27,B5=B35,B5=B44,B5=B47),B7=G33,B12&gt;15),"height error",IF(B12&gt;F5,"height error",MAX(MIN(1.25*H7,B11),H7))))))))</f>
        <v>0.49645514670267615</v>
      </c>
      <c r="I8" s="18"/>
      <c r="J8" s="18"/>
    </row>
    <row r="9" spans="1:10" x14ac:dyDescent="0.45">
      <c r="A9" s="10" t="s">
        <v>6</v>
      </c>
      <c r="B9" s="3" t="s">
        <v>64</v>
      </c>
      <c r="C9" s="20"/>
      <c r="D9" s="23"/>
      <c r="E9" s="23"/>
      <c r="F9" s="23"/>
      <c r="G9" s="13" t="s">
        <v>15</v>
      </c>
      <c r="H9" s="21">
        <f>IF(B12&lt;0,"height error",IF(AND(F5=F35,B7=G34,B12&gt;50),"height error",IF(AND(B8=G26,B7=G31,OR(B26=B5,B27=B5,B28=B5,B29=B5,B30=B5,B31=B5,B34=B5,B35=B5,B36=B5,B38=B5,B39=B5,B43=B5,B44=B5,B46=B5,B47=B5,B51=B5,B52=B5)),"not allowed",IF(AND(OR(B7=G31,B7=G32),F5=F27),"not allowed",IF(AND(OR(B8=G26,B8=G27),F5=F27,B7=G33),"not allowed",IF(AND(OR(B8=G28,B8=G29),OR(B5=B27,B5=B35,B5=B44,B5=B47),B7=G33,B12&gt;15),"height error",IF(B12&gt;F5,"height error",IF(C8&gt;0.25,IF(H8&lt;H4,1,IF(H8&gt;4,1.7,0.7/(4-H4)*(H8-H4)+1)),IF(H8&lt;H4,1,IF(H8&gt;4,1.4,0.4/(4-H4)*(H8-H4)+1))))))))))</f>
        <v>1</v>
      </c>
    </row>
    <row r="10" spans="1:10" x14ac:dyDescent="0.45">
      <c r="A10" s="10" t="s">
        <v>8</v>
      </c>
      <c r="B10" s="3" t="s">
        <v>9</v>
      </c>
      <c r="C10" s="23"/>
      <c r="D10" s="23"/>
      <c r="E10" s="23"/>
      <c r="F10" s="23"/>
      <c r="G10" s="13" t="s">
        <v>16</v>
      </c>
      <c r="H10" s="21">
        <f>IF(B12&lt;0,"height error",IF(AND(F5=F35,B7=G34,B12&gt;50),"height error",IF(AND(B8=G26,B7=G31,OR(B26=B5,B27=B5,B28=B5,B29=B5,B30=B5,B31=B5,B34=B5,B35=B5,B36=B5,B38=B5,B39=B5,B43=B5,B44=B5,B46=B5,B47=B5,B51=B5,B52=B5)),"not allowed",IF(AND(OR(B7=G31,B7=G32),F5=F27),"not allowed",IF(AND(OR(B8=G26,B8=G27),F5=F27,B7=G33),"not allowed",IF(AND(OR(B8=G28,B8=G29),OR(B5=B27,B5=B35,B5=B44,B5=B47),B7=G33,B12&gt;15),"height error",IF(B12&gt;F5,"height error",IF(H8&lt;H3,H5+(H6-H5+1)*(H8/H3),IF(H8&gt;H4,(H6+1)*(H4/H8),1+H6)))))))))</f>
        <v>2.75</v>
      </c>
      <c r="J10" s="18"/>
    </row>
    <row r="11" spans="1:10" ht="19.5" thickBot="1" x14ac:dyDescent="0.5">
      <c r="A11" s="10" t="s">
        <v>4</v>
      </c>
      <c r="B11" s="4">
        <v>2</v>
      </c>
      <c r="C11" s="20"/>
      <c r="D11" s="20"/>
      <c r="E11" s="20"/>
      <c r="F11" s="20"/>
      <c r="G11" s="24" t="s">
        <v>17</v>
      </c>
      <c r="H11" s="25">
        <f>IF(B12&lt;0,"height error",IF(AND(F5=F35,B7=G34,B12&gt;50),"height error",IF(AND(B8=G26,B7=G31,OR(B26=B5,B27=B5,B28=B5,B29=B5,B30=B5,B31=B5,B34=B5,B35=B5,B36=B5,B38=B5,B39=B5,B43=B5,B44=B5,B46=B5,B47=B5,B51=B5,B52=B5)),"not allowed",IF(AND(OR(B7=G31,B7=G32),F5=F27),"not allowed",IF(AND(OR(B8=G26,B8=G27),F5=F27,B7=G33),"not allowed",IF(AND(OR(B8=G28,B8=G29),OR(B5=B27,B5=B35,B5=B44,B5=B47),B7=G33,B12&gt;15),"height error",IF(B12&gt;F5,"height error",H9*H10)))))))</f>
        <v>2.75</v>
      </c>
    </row>
    <row r="12" spans="1:10" ht="19.5" thickBot="1" x14ac:dyDescent="0.5">
      <c r="A12" s="11" t="s">
        <v>2</v>
      </c>
      <c r="B12" s="5">
        <v>10</v>
      </c>
      <c r="C12" s="26" t="s">
        <v>97</v>
      </c>
      <c r="D12" s="20"/>
      <c r="F12" s="20"/>
      <c r="G12" s="27" t="s">
        <v>76</v>
      </c>
      <c r="H12" s="28">
        <f>IF(B12&lt;0,"height error",IF(AND(F5=F35,B7=G34,B12&gt;50),"height error",IF(AND(B8=G26,B7=G31,OR(B26=B5,B27=B5,B28=B5,B29=B5,B30=B5,B31=B5,B34=B5,B35=B5,B36=B5,B38=B5,B39=B5,B43=B5,B44=B5,B46=B5,B47=B5,B51=B5,B52=B5)),"not allowed",IF(AND(OR(B7=G31,B7=G32),F5=F27),"not allowed",IF(AND(OR(B8=G26,B8=G27),F5=F27,B7=G33),"not allowed",IF(AND(OR(B8=G28,B8=G29),OR(B5=B27,B5=B35,B5=B44,B5=B47),B7=G33,B12&gt;15),"height error",IF(B12&gt;F5,"height error",IF(B12&lt;16,0.025/E5,0.02/E5))))))))</f>
        <v>5.5555555555555558E-3</v>
      </c>
      <c r="I12" s="18"/>
      <c r="J12" s="18"/>
    </row>
    <row r="13" spans="1:10" ht="19.5" customHeight="1" thickBot="1" x14ac:dyDescent="0.5">
      <c r="A13" s="43" t="s">
        <v>72</v>
      </c>
      <c r="B13" s="49" t="str">
        <f>B76</f>
        <v>مجاز</v>
      </c>
      <c r="C13" s="50"/>
      <c r="D13" s="50"/>
      <c r="E13" s="50"/>
      <c r="F13" s="51"/>
      <c r="G13" s="29" t="s">
        <v>20</v>
      </c>
      <c r="H13" s="30">
        <f>IF(B12&lt;0,"height error",IF(AND(F5=F35,B7=G34,B12&gt;50),"height error",IF(AND(B8=G26,B7=G31,OR(B26=B5,B27=B5,B28=B5,B29=B5,B30=B5,B31=B5,B34=B5,B35=B5,B36=B5,B38=B5,B39=B5,B43=B5,B44=B5,B46=B5,B47=B5,B51=B5,B52=B5)),"not allowed",IF(AND(OR(B7=G31,B7=G32),F5=F27),"not allowed",IF(AND(OR(B8=G26,B8=G27),F5=F27,B7=G33),"not allowed",IF(AND(OR(B8=G28,B8=G29),OR(B5=B27,B5=B35,B5=B44,B5=B47),B7=G33,B12&gt;15),"height error",IF(B12&gt;F5,"height error",MAX(0.12*C8*C7,C8*H11*C7/C5))))))))</f>
        <v>0.16499999999999998</v>
      </c>
      <c r="I13" s="18"/>
      <c r="J13" s="18"/>
    </row>
    <row r="14" spans="1:10" ht="19.5" thickBot="1" x14ac:dyDescent="0.5">
      <c r="A14" s="44"/>
      <c r="B14" s="52"/>
      <c r="C14" s="53"/>
      <c r="D14" s="53"/>
      <c r="E14" s="53"/>
      <c r="F14" s="54"/>
      <c r="G14" s="31" t="s">
        <v>23</v>
      </c>
      <c r="H14" s="30">
        <f>IF(B12&lt;0,"height error",IF(AND(F5=F35,B7=G34,B12&gt;50),"height error",IF(AND(B8=G26,B7=G31,OR(B26=B5,B27=B5,B28=B5,B29=B5,B30=B5,B31=B5,B34=B5,B35=B5,B36=B5,B38=B5,B39=B5,B43=B5,B44=B5,B46=B5,B47=B5,B51=B5,B52=B5)),"not allowed",IF(AND(OR(B7=G31,B7=G32),F5=F27),"not allowed",IF(AND(OR(B8=G26,B8=G27),F5=F27,B7=G33),"not allowed",IF(AND(OR(B8=G28,B8=G29),OR(B5=B27,B5=B35,B5=B44,B5=B47),B7=G33,B12&gt;15),"height error",IF(B12&gt;F5,"height error",IF(H8&lt;0.5,1,IF(H8&gt;2.5,2,0.5*H8+0.75)))))))))</f>
        <v>1</v>
      </c>
      <c r="I14" s="18"/>
      <c r="J14" s="18"/>
    </row>
    <row r="15" spans="1:10" ht="21" customHeight="1" x14ac:dyDescent="0.45">
      <c r="A15" s="39" t="s">
        <v>24</v>
      </c>
      <c r="B15" s="47"/>
      <c r="C15" s="47"/>
      <c r="D15" s="47"/>
      <c r="E15" s="47"/>
      <c r="F15" s="47"/>
      <c r="G15" s="39" t="s">
        <v>25</v>
      </c>
      <c r="H15" s="40"/>
      <c r="I15" s="18"/>
    </row>
    <row r="16" spans="1:10" ht="9.75" customHeight="1" thickBot="1" x14ac:dyDescent="0.5">
      <c r="A16" s="41"/>
      <c r="B16" s="48"/>
      <c r="C16" s="48"/>
      <c r="D16" s="48"/>
      <c r="E16" s="48"/>
      <c r="F16" s="48"/>
      <c r="G16" s="41"/>
      <c r="H16" s="42"/>
    </row>
    <row r="17" spans="1:8" x14ac:dyDescent="0.45"/>
    <row r="18" spans="1:8" hidden="1" x14ac:dyDescent="0.45"/>
    <row r="19" spans="1:8" hidden="1" x14ac:dyDescent="0.45">
      <c r="C19" s="23"/>
    </row>
    <row r="20" spans="1:8" hidden="1" x14ac:dyDescent="0.45">
      <c r="C20" s="23"/>
    </row>
    <row r="21" spans="1:8" hidden="1" x14ac:dyDescent="0.45">
      <c r="C21" s="20"/>
    </row>
    <row r="22" spans="1:8" hidden="1" x14ac:dyDescent="0.45"/>
    <row r="23" spans="1:8" hidden="1" x14ac:dyDescent="0.45"/>
    <row r="24" spans="1:8" hidden="1" x14ac:dyDescent="0.45"/>
    <row r="25" spans="1:8" hidden="1" x14ac:dyDescent="0.45">
      <c r="A25" s="7" t="s">
        <v>21</v>
      </c>
      <c r="B25" s="7" t="s">
        <v>30</v>
      </c>
      <c r="C25" s="7">
        <v>5</v>
      </c>
      <c r="D25" s="7">
        <v>2.5</v>
      </c>
      <c r="E25" s="7">
        <v>5</v>
      </c>
      <c r="F25" s="7">
        <v>50</v>
      </c>
    </row>
    <row r="26" spans="1:8" hidden="1" x14ac:dyDescent="0.45">
      <c r="A26" s="7" t="s">
        <v>26</v>
      </c>
      <c r="B26" s="7" t="s">
        <v>31</v>
      </c>
      <c r="C26" s="7">
        <v>4</v>
      </c>
      <c r="D26" s="7">
        <v>2.5</v>
      </c>
      <c r="E26" s="7">
        <v>4</v>
      </c>
      <c r="F26" s="7">
        <v>50</v>
      </c>
      <c r="G26" s="7" t="s">
        <v>88</v>
      </c>
      <c r="H26" s="7">
        <v>0.35</v>
      </c>
    </row>
    <row r="27" spans="1:8" hidden="1" x14ac:dyDescent="0.45">
      <c r="A27" s="7" t="s">
        <v>27</v>
      </c>
      <c r="B27" s="7" t="s">
        <v>32</v>
      </c>
      <c r="C27" s="7">
        <v>3.5</v>
      </c>
      <c r="D27" s="7">
        <v>2.5</v>
      </c>
      <c r="E27" s="7">
        <v>3.5</v>
      </c>
      <c r="F27" s="7" t="s">
        <v>67</v>
      </c>
      <c r="G27" s="7" t="s">
        <v>90</v>
      </c>
      <c r="H27" s="7">
        <v>0.3</v>
      </c>
    </row>
    <row r="28" spans="1:8" hidden="1" x14ac:dyDescent="0.45">
      <c r="A28" s="7" t="s">
        <v>28</v>
      </c>
      <c r="B28" s="7" t="s">
        <v>33</v>
      </c>
      <c r="C28" s="7">
        <v>3</v>
      </c>
      <c r="D28" s="7">
        <v>2.5</v>
      </c>
      <c r="E28" s="7">
        <v>3</v>
      </c>
      <c r="F28" s="7">
        <v>15</v>
      </c>
      <c r="G28" s="7" t="s">
        <v>91</v>
      </c>
      <c r="H28" s="7">
        <v>0.25</v>
      </c>
    </row>
    <row r="29" spans="1:8" hidden="1" x14ac:dyDescent="0.45">
      <c r="A29" s="7" t="s">
        <v>29</v>
      </c>
      <c r="B29" s="7" t="s">
        <v>22</v>
      </c>
      <c r="C29" s="7">
        <v>4</v>
      </c>
      <c r="D29" s="7">
        <v>2</v>
      </c>
      <c r="E29" s="7">
        <v>3.5</v>
      </c>
      <c r="F29" s="7">
        <v>15</v>
      </c>
      <c r="G29" s="7" t="s">
        <v>92</v>
      </c>
      <c r="H29" s="7">
        <v>0.2</v>
      </c>
    </row>
    <row r="30" spans="1:8" hidden="1" x14ac:dyDescent="0.45">
      <c r="B30" s="7" t="s">
        <v>34</v>
      </c>
      <c r="C30" s="7">
        <v>5.5</v>
      </c>
      <c r="D30" s="7">
        <v>3</v>
      </c>
      <c r="E30" s="7">
        <v>4</v>
      </c>
      <c r="F30" s="7">
        <v>15</v>
      </c>
    </row>
    <row r="31" spans="1:8" hidden="1" x14ac:dyDescent="0.45">
      <c r="B31" s="7" t="s">
        <v>35</v>
      </c>
      <c r="C31" s="7">
        <v>3</v>
      </c>
      <c r="D31" s="7">
        <v>2</v>
      </c>
      <c r="E31" s="7">
        <v>3</v>
      </c>
      <c r="F31" s="7">
        <v>10</v>
      </c>
      <c r="G31" s="7" t="s">
        <v>58</v>
      </c>
      <c r="H31" s="7">
        <v>1.4</v>
      </c>
    </row>
    <row r="32" spans="1:8" hidden="1" x14ac:dyDescent="0.45">
      <c r="G32" s="7" t="s">
        <v>59</v>
      </c>
      <c r="H32" s="7">
        <v>1.2</v>
      </c>
    </row>
    <row r="33" spans="2:8" hidden="1" x14ac:dyDescent="0.45">
      <c r="B33" s="7" t="s">
        <v>36</v>
      </c>
      <c r="C33" s="7">
        <v>6</v>
      </c>
      <c r="D33" s="7">
        <v>2.5</v>
      </c>
      <c r="E33" s="7">
        <v>5</v>
      </c>
      <c r="F33" s="7">
        <v>50</v>
      </c>
      <c r="G33" s="7" t="s">
        <v>14</v>
      </c>
      <c r="H33" s="7">
        <v>1</v>
      </c>
    </row>
    <row r="34" spans="2:8" hidden="1" x14ac:dyDescent="0.45">
      <c r="B34" s="7" t="s">
        <v>37</v>
      </c>
      <c r="C34" s="7">
        <v>5</v>
      </c>
      <c r="D34" s="7">
        <v>2.5</v>
      </c>
      <c r="E34" s="7">
        <v>4</v>
      </c>
      <c r="F34" s="7">
        <v>35</v>
      </c>
      <c r="G34" s="7" t="s">
        <v>60</v>
      </c>
      <c r="H34" s="7">
        <v>0.8</v>
      </c>
    </row>
    <row r="35" spans="2:8" hidden="1" x14ac:dyDescent="0.45">
      <c r="B35" s="7" t="s">
        <v>38</v>
      </c>
      <c r="C35" s="7">
        <v>4</v>
      </c>
      <c r="D35" s="7">
        <v>2.5</v>
      </c>
      <c r="E35" s="7">
        <v>3</v>
      </c>
      <c r="F35" s="7" t="s">
        <v>67</v>
      </c>
    </row>
    <row r="36" spans="2:8" hidden="1" x14ac:dyDescent="0.45">
      <c r="B36" s="7" t="s">
        <v>39</v>
      </c>
      <c r="C36" s="7">
        <v>3</v>
      </c>
      <c r="D36" s="7">
        <v>2.5</v>
      </c>
      <c r="E36" s="7">
        <v>2.5</v>
      </c>
      <c r="F36" s="7">
        <v>15</v>
      </c>
    </row>
    <row r="37" spans="2:8" hidden="1" x14ac:dyDescent="0.45">
      <c r="B37" s="7" t="s">
        <v>40</v>
      </c>
      <c r="C37" s="7">
        <v>7</v>
      </c>
      <c r="D37" s="7">
        <v>2</v>
      </c>
      <c r="E37" s="7">
        <v>4</v>
      </c>
      <c r="F37" s="7">
        <v>50</v>
      </c>
      <c r="G37" s="7" t="s">
        <v>61</v>
      </c>
    </row>
    <row r="38" spans="2:8" hidden="1" x14ac:dyDescent="0.45">
      <c r="B38" s="7" t="s">
        <v>41</v>
      </c>
      <c r="C38" s="7">
        <v>7</v>
      </c>
      <c r="D38" s="7">
        <v>2.5</v>
      </c>
      <c r="E38" s="7">
        <v>5</v>
      </c>
      <c r="F38" s="7">
        <v>50</v>
      </c>
      <c r="G38" s="7" t="s">
        <v>62</v>
      </c>
    </row>
    <row r="39" spans="2:8" hidden="1" x14ac:dyDescent="0.45">
      <c r="B39" s="7" t="s">
        <v>42</v>
      </c>
      <c r="C39" s="7">
        <v>3.5</v>
      </c>
      <c r="D39" s="7">
        <v>2</v>
      </c>
      <c r="E39" s="7">
        <v>3.5</v>
      </c>
      <c r="F39" s="7">
        <v>15</v>
      </c>
      <c r="G39" s="7" t="s">
        <v>63</v>
      </c>
    </row>
    <row r="40" spans="2:8" hidden="1" x14ac:dyDescent="0.45">
      <c r="B40" s="7" t="s">
        <v>43</v>
      </c>
      <c r="C40" s="7">
        <v>5.5</v>
      </c>
      <c r="D40" s="7">
        <v>2</v>
      </c>
      <c r="E40" s="7">
        <v>5</v>
      </c>
      <c r="F40" s="7">
        <v>50</v>
      </c>
      <c r="G40" s="7" t="s">
        <v>64</v>
      </c>
    </row>
    <row r="41" spans="2:8" hidden="1" x14ac:dyDescent="0.45">
      <c r="G41" s="7" t="s">
        <v>65</v>
      </c>
    </row>
    <row r="42" spans="2:8" hidden="1" x14ac:dyDescent="0.45">
      <c r="B42" s="7" t="s">
        <v>44</v>
      </c>
      <c r="C42" s="7">
        <v>7.5</v>
      </c>
      <c r="D42" s="7">
        <v>3</v>
      </c>
      <c r="E42" s="7">
        <v>5.5</v>
      </c>
      <c r="F42" s="7">
        <v>200</v>
      </c>
    </row>
    <row r="43" spans="2:8" hidden="1" x14ac:dyDescent="0.45">
      <c r="B43" s="7" t="s">
        <v>45</v>
      </c>
      <c r="C43" s="7">
        <v>5</v>
      </c>
      <c r="D43" s="7">
        <v>3</v>
      </c>
      <c r="E43" s="7">
        <v>4.5</v>
      </c>
      <c r="F43" s="7">
        <v>35</v>
      </c>
      <c r="G43" s="7" t="s">
        <v>66</v>
      </c>
    </row>
    <row r="44" spans="2:8" hidden="1" x14ac:dyDescent="0.45">
      <c r="B44" s="7" t="s">
        <v>46</v>
      </c>
      <c r="C44" s="7">
        <v>3</v>
      </c>
      <c r="D44" s="7">
        <v>3</v>
      </c>
      <c r="E44" s="7">
        <v>2.5</v>
      </c>
      <c r="F44" s="7" t="s">
        <v>67</v>
      </c>
      <c r="G44" s="7" t="s">
        <v>9</v>
      </c>
    </row>
    <row r="45" spans="2:8" hidden="1" x14ac:dyDescent="0.45">
      <c r="B45" s="7" t="s">
        <v>47</v>
      </c>
      <c r="C45" s="7">
        <v>7.5</v>
      </c>
      <c r="D45" s="7">
        <v>3</v>
      </c>
      <c r="E45" s="7">
        <v>5.5</v>
      </c>
      <c r="F45" s="7">
        <v>200</v>
      </c>
    </row>
    <row r="46" spans="2:8" hidden="1" x14ac:dyDescent="0.45">
      <c r="B46" s="7" t="s">
        <v>48</v>
      </c>
      <c r="C46" s="7">
        <v>5</v>
      </c>
      <c r="D46" s="7">
        <v>3</v>
      </c>
      <c r="E46" s="7">
        <v>4</v>
      </c>
      <c r="F46" s="7">
        <v>50</v>
      </c>
    </row>
    <row r="47" spans="2:8" hidden="1" x14ac:dyDescent="0.45">
      <c r="B47" s="7" t="s">
        <v>49</v>
      </c>
      <c r="C47" s="7">
        <v>3.5</v>
      </c>
      <c r="D47" s="7">
        <v>3</v>
      </c>
      <c r="E47" s="7">
        <v>3</v>
      </c>
      <c r="F47" s="7" t="s">
        <v>67</v>
      </c>
      <c r="G47" s="7">
        <v>1</v>
      </c>
    </row>
    <row r="48" spans="2:8" hidden="1" x14ac:dyDescent="0.45">
      <c r="G48" s="7">
        <v>4</v>
      </c>
    </row>
    <row r="49" spans="2:7" hidden="1" x14ac:dyDescent="0.45">
      <c r="B49" s="7" t="s">
        <v>50</v>
      </c>
      <c r="C49" s="7">
        <v>7.5</v>
      </c>
      <c r="D49" s="7">
        <v>2.5</v>
      </c>
      <c r="E49" s="7">
        <v>5.5</v>
      </c>
      <c r="F49" s="7">
        <v>200</v>
      </c>
      <c r="G49" s="7" t="s">
        <v>60</v>
      </c>
    </row>
    <row r="50" spans="2:7" hidden="1" x14ac:dyDescent="0.45">
      <c r="B50" s="7" t="s">
        <v>51</v>
      </c>
      <c r="C50" s="7">
        <v>6.5</v>
      </c>
      <c r="D50" s="7">
        <v>2.5</v>
      </c>
      <c r="E50" s="7">
        <v>5</v>
      </c>
      <c r="F50" s="7">
        <v>70</v>
      </c>
    </row>
    <row r="51" spans="2:7" hidden="1" x14ac:dyDescent="0.45">
      <c r="B51" s="7" t="s">
        <v>52</v>
      </c>
      <c r="C51" s="7">
        <v>6</v>
      </c>
      <c r="D51" s="7">
        <v>2.5</v>
      </c>
      <c r="E51" s="7">
        <v>4.5</v>
      </c>
      <c r="F51" s="7">
        <v>50</v>
      </c>
    </row>
    <row r="52" spans="2:7" hidden="1" x14ac:dyDescent="0.45">
      <c r="B52" s="7" t="s">
        <v>53</v>
      </c>
      <c r="C52" s="7">
        <v>6</v>
      </c>
      <c r="D52" s="7">
        <v>2.5</v>
      </c>
      <c r="E52" s="7">
        <v>4.5</v>
      </c>
      <c r="F52" s="7">
        <v>50</v>
      </c>
    </row>
    <row r="53" spans="2:7" hidden="1" x14ac:dyDescent="0.45">
      <c r="B53" s="7" t="s">
        <v>54</v>
      </c>
      <c r="C53" s="7">
        <v>7.5</v>
      </c>
      <c r="D53" s="7">
        <v>2.5</v>
      </c>
      <c r="E53" s="7">
        <v>4</v>
      </c>
      <c r="F53" s="7">
        <v>200</v>
      </c>
    </row>
    <row r="54" spans="2:7" hidden="1" x14ac:dyDescent="0.45">
      <c r="B54" s="7" t="s">
        <v>55</v>
      </c>
      <c r="C54" s="7">
        <v>6</v>
      </c>
      <c r="D54" s="7">
        <v>2.5</v>
      </c>
      <c r="E54" s="7">
        <v>5</v>
      </c>
      <c r="F54" s="7">
        <v>70</v>
      </c>
    </row>
    <row r="55" spans="2:7" hidden="1" x14ac:dyDescent="0.45">
      <c r="B55" s="7" t="s">
        <v>56</v>
      </c>
      <c r="C55" s="7">
        <v>7</v>
      </c>
      <c r="D55" s="7">
        <v>2.5</v>
      </c>
      <c r="E55" s="7">
        <v>5.5</v>
      </c>
      <c r="F55" s="7">
        <v>200</v>
      </c>
    </row>
    <row r="56" spans="2:7" hidden="1" x14ac:dyDescent="0.45">
      <c r="B56" s="7" t="s">
        <v>57</v>
      </c>
      <c r="C56" s="7">
        <v>6</v>
      </c>
      <c r="D56" s="7">
        <v>2.5</v>
      </c>
      <c r="E56" s="7">
        <v>5</v>
      </c>
      <c r="F56" s="7">
        <v>70</v>
      </c>
    </row>
    <row r="57" spans="2:7" hidden="1" x14ac:dyDescent="0.45"/>
    <row r="58" spans="2:7" hidden="1" x14ac:dyDescent="0.45">
      <c r="B58" s="7" t="s">
        <v>81</v>
      </c>
      <c r="C58" s="7">
        <v>2</v>
      </c>
      <c r="D58" s="7">
        <v>1.5</v>
      </c>
      <c r="E58" s="7">
        <v>2</v>
      </c>
      <c r="F58" s="7">
        <v>10</v>
      </c>
    </row>
    <row r="59" spans="2:7" hidden="1" x14ac:dyDescent="0.45">
      <c r="B59" s="7" t="s">
        <v>82</v>
      </c>
      <c r="C59" s="7">
        <v>2</v>
      </c>
      <c r="D59" s="7">
        <v>1.5</v>
      </c>
      <c r="E59" s="7">
        <v>2</v>
      </c>
      <c r="F59" s="7">
        <v>10</v>
      </c>
    </row>
    <row r="60" spans="2:7" hidden="1" x14ac:dyDescent="0.45"/>
    <row r="61" spans="2:7" hidden="1" x14ac:dyDescent="0.45"/>
    <row r="62" spans="2:7" hidden="1" x14ac:dyDescent="0.45"/>
    <row r="63" spans="2:7" hidden="1" x14ac:dyDescent="0.45"/>
    <row r="64" spans="2:7" hidden="1" x14ac:dyDescent="0.45"/>
    <row r="65" spans="2:3" ht="14.25" hidden="1" customHeight="1" x14ac:dyDescent="0.45"/>
    <row r="66" spans="2:3" hidden="1" x14ac:dyDescent="0.45"/>
    <row r="67" spans="2:3" hidden="1" x14ac:dyDescent="0.45"/>
    <row r="68" spans="2:3" ht="36" hidden="1" customHeight="1" x14ac:dyDescent="0.45">
      <c r="B68" s="7" t="s">
        <v>78</v>
      </c>
      <c r="C68" s="7">
        <v>0</v>
      </c>
    </row>
    <row r="69" spans="2:3" hidden="1" x14ac:dyDescent="0.45">
      <c r="B69" s="7" t="s">
        <v>71</v>
      </c>
      <c r="C69" s="7">
        <v>1</v>
      </c>
    </row>
    <row r="70" spans="2:3" hidden="1" x14ac:dyDescent="0.45">
      <c r="B70" s="7" t="s">
        <v>79</v>
      </c>
      <c r="C70" s="7">
        <v>2</v>
      </c>
    </row>
    <row r="71" spans="2:3" ht="56.25" hidden="1" x14ac:dyDescent="0.45">
      <c r="B71" s="32" t="s">
        <v>80</v>
      </c>
      <c r="C71" s="7">
        <v>3</v>
      </c>
    </row>
    <row r="72" spans="2:3" ht="56.25" hidden="1" x14ac:dyDescent="0.45">
      <c r="B72" s="32" t="s">
        <v>89</v>
      </c>
      <c r="C72" s="7">
        <v>4</v>
      </c>
    </row>
    <row r="73" spans="2:3" ht="56.25" hidden="1" x14ac:dyDescent="0.45">
      <c r="B73" s="32" t="s">
        <v>93</v>
      </c>
      <c r="C73" s="7">
        <v>5</v>
      </c>
    </row>
    <row r="74" spans="2:3" ht="56.25" hidden="1" x14ac:dyDescent="0.45">
      <c r="B74" s="32" t="s">
        <v>73</v>
      </c>
      <c r="C74" s="7">
        <v>6</v>
      </c>
    </row>
    <row r="75" spans="2:3" ht="32.25" hidden="1" customHeight="1" x14ac:dyDescent="0.45">
      <c r="B75" s="32" t="s">
        <v>74</v>
      </c>
      <c r="C75" s="7">
        <v>7</v>
      </c>
    </row>
    <row r="76" spans="2:3" s="32" customFormat="1" ht="42" hidden="1" customHeight="1" x14ac:dyDescent="0.45">
      <c r="B76" s="32" t="str">
        <f>IF(B12&lt;0,B68,IF(AND(OR(B7=G31,B7=G32),F5=F27),B72,IF(AND(F5=F35,B7=G34,B12&gt;50),B75,IF(AND(B8=G26,B7=G31,OR(B26=B5,B27=B5,B28=B5,B29=B5,B30=B5,B31=B5,B34=B5,B35=B5,B36=B5,B38=B5,B39=B5,B43=B5,B44=B5,B46=B5,B47=B5,B51=B5,B52=B5)),B74,IF(AND(OR(B8=G26,B8=G27),F5=F27,B7=G33),B73,IF(AND(OR(B8=G28,B8=G29),OR(B5=B27,B5=B35,B5=B44,B5=B47),B7=G33,B12&gt;15),B71,IF(B12&gt;F5,B70,"مجاز")))))))</f>
        <v>مجاز</v>
      </c>
    </row>
    <row r="77" spans="2:3" ht="45" hidden="1" customHeight="1" x14ac:dyDescent="0.45">
      <c r="B77" s="7" t="e">
        <f>IF(AND(F5=F35,B7=G34,B12&gt;50),"height error",IF(AND(B8=G26,B7=G31,OR(B26=B5,B27=B5,B28=B5,B29=B5,B30=B5,B31=B5,B34=B5,B35=B5,B36=B5,B38=B5,B39=B5,B43=B5,B44=B5,B46=B5,B47=B5,B51=B5,B52=B5)),"not allowed",IF(AND(OR(B7=G31,B7=G32),F5=F27),"not allowed",IF(AND(OR(B8=G26,B8=G27),F5=F27,B7=G33),"not allowed",IF(AND(OR(B8=G28,B8=G29),OR(B5=B27,B5=B35,B5=B44,B5=B47),B7=G33,B12&gt;15),"height error",IF(B5=سیستم_کنسولی,"system error",IF(B12&lt;0,"height error",IF(B12&gt;F5,"height error","allowed"))))))))</f>
        <v>#VALUE!</v>
      </c>
    </row>
  </sheetData>
  <sheetProtection algorithmName="SHA-512" hashValue="PTv8qrOnwRC4hlE+OyJ5Pc2oWcpMcfo5B1pMOhn/PCLef3+DHIDi2Z2aaxlG9YjtHKoPAGQ1uinKNwUB25rd9Q==" saltValue="qsl+d8Cle4fFrUXxCL0/Lw==" spinCount="100000" sheet="1" objects="1" scenarios="1" selectLockedCells="1"/>
  <mergeCells count="7">
    <mergeCell ref="A1:H1"/>
    <mergeCell ref="A2:H2"/>
    <mergeCell ref="G15:H16"/>
    <mergeCell ref="A13:A14"/>
    <mergeCell ref="A3:F3"/>
    <mergeCell ref="A15:F16"/>
    <mergeCell ref="B13:F14"/>
  </mergeCells>
  <dataValidations count="6">
    <dataValidation type="list" allowBlank="1" showInputMessage="1" showErrorMessage="1" sqref="A5">
      <formula1>$A$25:$A$29</formula1>
    </dataValidation>
    <dataValidation type="list" allowBlank="1" showInputMessage="1" showErrorMessage="1" sqref="B10">
      <formula1>$G$43:$G$44</formula1>
    </dataValidation>
    <dataValidation type="list" allowBlank="1" showInputMessage="1" showErrorMessage="1" sqref="B7">
      <formula1>$G$31:$G$34</formula1>
    </dataValidation>
    <dataValidation type="list" allowBlank="1" showInputMessage="1" showErrorMessage="1" sqref="B8">
      <formula1>$G$26:$G$29</formula1>
    </dataValidation>
    <dataValidation type="list" allowBlank="1" showInputMessage="1" showErrorMessage="1" sqref="B5">
      <formula1>INDIRECT($A$5)</formula1>
    </dataValidation>
    <dataValidation type="list" allowBlank="1" showInputMessage="1" showErrorMessage="1" sqref="B9">
      <formula1>$G$38:$G$41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G8"/>
  <sheetViews>
    <sheetView showGridLines="0" showRowColHeaders="0" workbookViewId="0">
      <selection sqref="A1:F1"/>
    </sheetView>
  </sheetViews>
  <sheetFormatPr defaultColWidth="0" defaultRowHeight="15" zeroHeight="1" x14ac:dyDescent="0.25"/>
  <cols>
    <col min="1" max="1" width="17.7109375" customWidth="1"/>
    <col min="2" max="2" width="44.5703125" customWidth="1"/>
    <col min="3" max="3" width="9.140625" customWidth="1"/>
    <col min="4" max="4" width="15.5703125" customWidth="1"/>
    <col min="5" max="5" width="13.28515625" customWidth="1"/>
    <col min="6" max="6" width="34" customWidth="1"/>
    <col min="7" max="7" width="9.140625" customWidth="1"/>
    <col min="8" max="16384" width="9.140625" hidden="1"/>
  </cols>
  <sheetData>
    <row r="1" spans="1:6" ht="37.5" customHeight="1" x14ac:dyDescent="0.25">
      <c r="A1" s="58" t="s">
        <v>68</v>
      </c>
      <c r="B1" s="59"/>
      <c r="C1" s="59"/>
      <c r="D1" s="59"/>
      <c r="E1" s="59"/>
      <c r="F1" s="60"/>
    </row>
    <row r="2" spans="1:6" ht="18.75" x14ac:dyDescent="0.25">
      <c r="A2" s="61" t="s">
        <v>69</v>
      </c>
      <c r="B2" s="62"/>
      <c r="C2" s="62"/>
      <c r="D2" s="62"/>
      <c r="E2" s="62"/>
      <c r="F2" s="63"/>
    </row>
    <row r="3" spans="1:6" s="1" customFormat="1" ht="38.25" customHeight="1" x14ac:dyDescent="0.25">
      <c r="A3" s="64" t="s">
        <v>87</v>
      </c>
      <c r="B3" s="65"/>
      <c r="C3" s="65"/>
      <c r="D3" s="65"/>
      <c r="E3" s="65"/>
      <c r="F3" s="66"/>
    </row>
    <row r="4" spans="1:6" ht="18.75" x14ac:dyDescent="0.25">
      <c r="A4" s="67" t="s">
        <v>70</v>
      </c>
      <c r="B4" s="68"/>
      <c r="C4" s="68"/>
      <c r="D4" s="68"/>
      <c r="E4" s="68"/>
      <c r="F4" s="69"/>
    </row>
    <row r="5" spans="1:6" ht="39.75" customHeight="1" x14ac:dyDescent="0.25">
      <c r="A5" s="64" t="s">
        <v>84</v>
      </c>
      <c r="B5" s="65"/>
      <c r="C5" s="65"/>
      <c r="D5" s="65"/>
      <c r="E5" s="65"/>
      <c r="F5" s="66"/>
    </row>
    <row r="6" spans="1:6" ht="18.75" x14ac:dyDescent="0.25">
      <c r="A6" s="67" t="s">
        <v>85</v>
      </c>
      <c r="B6" s="68"/>
      <c r="C6" s="68"/>
      <c r="D6" s="68"/>
      <c r="E6" s="68"/>
      <c r="F6" s="69"/>
    </row>
    <row r="7" spans="1:6" ht="19.5" thickBot="1" x14ac:dyDescent="0.3">
      <c r="A7" s="55" t="s">
        <v>86</v>
      </c>
      <c r="B7" s="56"/>
      <c r="C7" s="56"/>
      <c r="D7" s="56"/>
      <c r="E7" s="56"/>
      <c r="F7" s="57"/>
    </row>
    <row r="8" spans="1:6" x14ac:dyDescent="0.25"/>
  </sheetData>
  <sheetProtection algorithmName="SHA-512" hashValue="gyxcPKEB6/U87+YhmTNKyxUzCBJ+oy4Q/o/WmcccZ5S6F3inz3AkBU3q1awWxvRJgp4/H7zENk4YEIuLaEHNjA==" saltValue="n/9p5wewj3LtklpRqck7Fw==" spinCount="100000" sheet="1" objects="1" scenarios="1"/>
  <mergeCells count="7">
    <mergeCell ref="A7:F7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ضریب زلزله و توان ارتفاع سازه</vt:lpstr>
      <vt:lpstr>راهنما و معرفی</vt:lpstr>
      <vt:lpstr>سیستم_دوگانه_یا_ترکیبی</vt:lpstr>
      <vt:lpstr>سیستم_دیوارهای_های_باربر</vt:lpstr>
      <vt:lpstr>سیستم_قاب_خمشی</vt:lpstr>
      <vt:lpstr>سیستم_قاب_ساختمانی</vt:lpstr>
      <vt:lpstr>سیستم_کنسولی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Eniac</dc:creator>
  <cp:lastModifiedBy>Eniac</cp:lastModifiedBy>
  <dcterms:created xsi:type="dcterms:W3CDTF">2016-12-23T12:44:55Z</dcterms:created>
  <dcterms:modified xsi:type="dcterms:W3CDTF">2017-01-03T17:29:34Z</dcterms:modified>
</cp:coreProperties>
</file>